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'Лист1'!$A$1:$D$143</definedName>
  </definedNames>
  <calcPr fullCalcOnLoad="1" fullPrecision="0"/>
</workbook>
</file>

<file path=xl/comments1.xml><?xml version="1.0" encoding="utf-8"?>
<comments xmlns="http://schemas.openxmlformats.org/spreadsheetml/2006/main">
  <authors>
    <author>Автор</author>
  </authors>
  <commentList>
    <comment ref="A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225 - обслуж.пожарн.сигн.
</t>
        </r>
      </text>
    </comment>
    <comment ref="A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226 
содерж.пож.проруби
страхование</t>
        </r>
      </text>
    </comment>
  </commentList>
</comments>
</file>

<file path=xl/sharedStrings.xml><?xml version="1.0" encoding="utf-8"?>
<sst xmlns="http://schemas.openxmlformats.org/spreadsheetml/2006/main" count="133" uniqueCount="94">
  <si>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</si>
  <si>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</si>
  <si>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</si>
  <si>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</si>
  <si>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</si>
  <si>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</si>
  <si>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</si>
  <si>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</si>
  <si>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</si>
  <si>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</si>
  <si>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</si>
  <si>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</si>
  <si>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</si>
  <si>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</si>
  <si>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</si>
  <si>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</si>
  <si>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</si>
  <si>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</si>
  <si>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</si>
  <si>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</si>
  <si>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</si>
  <si>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</si>
  <si>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</si>
  <si>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</si>
  <si>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</si>
  <si>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</si>
  <si>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</si>
  <si>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</si>
  <si>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</si>
  <si>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</si>
  <si>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</si>
  <si>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</si>
  <si>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</si>
  <si>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</si>
  <si>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</si>
  <si>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</si>
  <si>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</si>
  <si>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</si>
  <si>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</si>
  <si>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</si>
  <si>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</si>
  <si>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</si>
  <si>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</si>
  <si>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</si>
  <si>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</si>
  <si>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</si>
  <si>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</si>
  <si>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</si>
  <si>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</si>
  <si>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</si>
  <si>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</si>
  <si>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</si>
  <si>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</si>
  <si>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</si>
  <si>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</si>
  <si>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</si>
  <si>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</si>
  <si>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</si>
  <si>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</si>
  <si>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</si>
  <si>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</si>
  <si>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</si>
  <si>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</si>
  <si>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</si>
  <si>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</si>
  <si>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</si>
  <si>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</si>
  <si>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</si>
  <si>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</si>
  <si>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</si>
  <si>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</si>
  <si>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</si>
  <si>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</si>
  <si>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</si>
  <si>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</si>
  <si>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</si>
  <si>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</si>
  <si>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</si>
  <si>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</si>
  <si>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>5. Прочие поступления (возмещение затрат)</t>
  </si>
  <si>
    <t>6. Доходы от оказания платных услуг</t>
  </si>
  <si>
    <t>Пяозерского городского поселения за 1 квартал 2023г.</t>
  </si>
  <si>
    <t>Утвержден план на 2023 год</t>
  </si>
  <si>
    <t>Кассовое исполнение за за  1 квартал 2023 года</t>
  </si>
  <si>
    <t>Исполнение плана за  1 квартал 2023 года, %</t>
  </si>
  <si>
    <t xml:space="preserve"> - Проведение выборов в муниципальных образованиях</t>
  </si>
  <si>
    <t xml:space="preserve"> - выполнение других обязятельств ст.251</t>
  </si>
  <si>
    <t xml:space="preserve"> - исполнение судебных актов</t>
  </si>
  <si>
    <t xml:space="preserve"> - прочие работы, услуги  ( транспортный налог)</t>
  </si>
  <si>
    <t xml:space="preserve"> - прочие несоциальные выплаты персоналу 212</t>
  </si>
  <si>
    <t xml:space="preserve"> - прочие расходы (софинансирование)</t>
  </si>
  <si>
    <t>Ведущий специалист                                          Т.И.Корнилова</t>
  </si>
  <si>
    <t>к решению XXXXIV   сессии 4  Созыва Совета</t>
  </si>
  <si>
    <t>от " 07   " сентября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</si>
</sst>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74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 vertical="top"/>
    </xf>
    <xf numFmtId="17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3"/>
  <sheetViews>
    <sheetView tabSelected="1" view="pageBreakPreview" zoomScale="83" zoomScaleSheetLayoutView="83" zoomScalePageLayoutView="0" workbookViewId="0" topLeftCell="A13">
      <selection activeCell="A6" sqref="A6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1" ht="15"/>
    <row r="2" ht="15">
      <c r="C2" s="40" t="s">
        <v>31</v>
      </c>
    </row>
    <row r="3" ht="15">
      <c r="C3" s="40" t="s">
        <v>92</v>
      </c>
    </row>
    <row r="4" ht="15">
      <c r="C4" s="40" t="s">
        <v>30</v>
      </c>
    </row>
    <row r="5" ht="15">
      <c r="C5" s="40" t="s">
        <v>93</v>
      </c>
    </row>
    <row r="6" ht="15">
      <c r="C6" s="23"/>
    </row>
    <row r="7" ht="15">
      <c r="C7" s="23"/>
    </row>
    <row r="8" spans="1:4" ht="15">
      <c r="A8" s="74" t="s">
        <v>21</v>
      </c>
      <c r="B8" s="74"/>
      <c r="C8" s="74"/>
      <c r="D8" s="74"/>
    </row>
    <row r="9" spans="1:4" ht="15">
      <c r="A9" s="74" t="s">
        <v>81</v>
      </c>
      <c r="B9" s="74"/>
      <c r="C9" s="74"/>
      <c r="D9" s="74"/>
    </row>
    <row r="10" ht="15"/>
    <row r="11" ht="15">
      <c r="D11" s="3" t="s">
        <v>11</v>
      </c>
    </row>
    <row r="12" spans="1:4" s="2" customFormat="1" ht="45">
      <c r="A12" s="4" t="s">
        <v>0</v>
      </c>
      <c r="B12" s="5" t="s">
        <v>82</v>
      </c>
      <c r="C12" s="5" t="s">
        <v>83</v>
      </c>
      <c r="D12" s="5" t="s">
        <v>84</v>
      </c>
    </row>
    <row r="13" spans="1:4" s="2" customFormat="1" ht="15">
      <c r="A13" s="6" t="s">
        <v>9</v>
      </c>
      <c r="B13" s="5"/>
      <c r="C13" s="5"/>
      <c r="D13" s="5"/>
    </row>
    <row r="14" spans="1:4" ht="15">
      <c r="A14" s="7" t="s">
        <v>1</v>
      </c>
      <c r="B14" s="69">
        <f>2649+19+4</f>
        <v>2672</v>
      </c>
      <c r="C14" s="9">
        <v>481.8</v>
      </c>
      <c r="D14" s="9">
        <f>C14/B14*100</f>
        <v>18</v>
      </c>
    </row>
    <row r="15" spans="1:4" ht="15">
      <c r="A15" s="7" t="s">
        <v>2</v>
      </c>
      <c r="B15" s="8">
        <f>B16+B17</f>
        <v>1590</v>
      </c>
      <c r="C15" s="8">
        <f>C16+C17</f>
        <v>98</v>
      </c>
      <c r="D15" s="9">
        <f aca="true" t="shared" si="0" ref="D15:D42">C15/B15*100</f>
        <v>6.2</v>
      </c>
    </row>
    <row r="16" spans="1:4" ht="15">
      <c r="A16" s="7" t="s">
        <v>23</v>
      </c>
      <c r="B16" s="9">
        <f>550</f>
        <v>550</v>
      </c>
      <c r="C16" s="8">
        <v>36.6</v>
      </c>
      <c r="D16" s="21">
        <f t="shared" si="0"/>
        <v>6.7</v>
      </c>
    </row>
    <row r="17" spans="1:4" ht="15">
      <c r="A17" s="7" t="s">
        <v>3</v>
      </c>
      <c r="B17" s="8">
        <f>975+65</f>
        <v>1040</v>
      </c>
      <c r="C17" s="8">
        <v>61.4</v>
      </c>
      <c r="D17" s="9">
        <f t="shared" si="0"/>
        <v>5.9</v>
      </c>
    </row>
    <row r="18" spans="1:4" ht="15">
      <c r="A18" s="7" t="s">
        <v>47</v>
      </c>
      <c r="B18" s="9">
        <f>298.5+1.6+369-39.4</f>
        <v>629.7</v>
      </c>
      <c r="C18" s="8">
        <v>169.4</v>
      </c>
      <c r="D18" s="9">
        <f>C18/B18*100</f>
        <v>26.9</v>
      </c>
    </row>
    <row r="19" spans="1:4" s="27" customFormat="1" ht="15">
      <c r="A19" s="14" t="s">
        <v>62</v>
      </c>
      <c r="B19" s="64">
        <f>B14+B15+B18</f>
        <v>4891.7</v>
      </c>
      <c r="C19" s="20">
        <f>C14+C15+C18</f>
        <v>749.2</v>
      </c>
      <c r="D19" s="20">
        <f>C19/B19*100</f>
        <v>15.3</v>
      </c>
    </row>
    <row r="20" spans="1:4" ht="30">
      <c r="A20" s="10" t="s">
        <v>42</v>
      </c>
      <c r="B20" s="11">
        <f>B21+B22+B24</f>
        <v>886</v>
      </c>
      <c r="C20" s="11">
        <f>C21+C22+C24</f>
        <v>251</v>
      </c>
      <c r="D20" s="12">
        <f t="shared" si="0"/>
        <v>28.3</v>
      </c>
    </row>
    <row r="21" spans="1:4" ht="15">
      <c r="A21" s="7" t="s">
        <v>4</v>
      </c>
      <c r="B21" s="8">
        <v>192</v>
      </c>
      <c r="C21" s="8">
        <v>41.7</v>
      </c>
      <c r="D21" s="21">
        <f t="shared" si="0"/>
        <v>21.7</v>
      </c>
    </row>
    <row r="22" spans="1:4" ht="15">
      <c r="A22" s="7" t="s">
        <v>5</v>
      </c>
      <c r="B22" s="8">
        <v>690</v>
      </c>
      <c r="C22" s="8">
        <v>209.3</v>
      </c>
      <c r="D22" s="21">
        <f t="shared" si="0"/>
        <v>30.3</v>
      </c>
    </row>
    <row r="23" spans="1:4" ht="13.5" hidden="1">
      <c r="A23" s="7" t="s">
        <v>48</v>
      </c>
      <c r="B23" s="8">
        <f>B24+B25</f>
        <v>4</v>
      </c>
      <c r="C23" s="8">
        <f>C24+C25</f>
        <v>0</v>
      </c>
      <c r="D23" s="21">
        <f t="shared" si="0"/>
        <v>0</v>
      </c>
    </row>
    <row r="24" spans="1:4" ht="15">
      <c r="A24" s="7" t="s">
        <v>49</v>
      </c>
      <c r="B24" s="8">
        <v>4</v>
      </c>
      <c r="C24" s="8">
        <v>0</v>
      </c>
      <c r="D24" s="21">
        <f t="shared" si="0"/>
        <v>0</v>
      </c>
    </row>
    <row r="25" spans="1:4" ht="27.75" hidden="1">
      <c r="A25" s="10" t="s">
        <v>50</v>
      </c>
      <c r="B25" s="8">
        <f>0</f>
        <v>0</v>
      </c>
      <c r="C25" s="8">
        <v>0</v>
      </c>
      <c r="D25" s="21" t="e">
        <f t="shared" si="0"/>
        <v>#DIV/0!</v>
      </c>
    </row>
    <row r="26" spans="1:4" ht="13.5" hidden="1">
      <c r="A26" s="10" t="s">
        <v>79</v>
      </c>
      <c r="B26" s="11">
        <v>0</v>
      </c>
      <c r="C26" s="11">
        <v>10.8</v>
      </c>
      <c r="D26" s="21" t="e">
        <f t="shared" si="0"/>
        <v>#DIV/0!</v>
      </c>
    </row>
    <row r="27" spans="1:4" ht="15">
      <c r="A27" s="10" t="s">
        <v>80</v>
      </c>
      <c r="B27" s="11">
        <v>1100</v>
      </c>
      <c r="C27" s="11">
        <v>298.6</v>
      </c>
      <c r="D27" s="38">
        <f>C27/B27*100</f>
        <v>27.1</v>
      </c>
    </row>
    <row r="28" spans="1:4" s="27" customFormat="1" ht="15">
      <c r="A28" s="14" t="s">
        <v>63</v>
      </c>
      <c r="B28" s="20">
        <f>B20+B27</f>
        <v>1986</v>
      </c>
      <c r="C28" s="20">
        <f>C20+C27+C24+C26</f>
        <v>560.4</v>
      </c>
      <c r="D28" s="20">
        <f t="shared" si="0"/>
        <v>28.2</v>
      </c>
    </row>
    <row r="29" spans="1:4" s="27" customFormat="1" ht="14.25">
      <c r="A29" s="25" t="s">
        <v>45</v>
      </c>
      <c r="B29" s="20">
        <f>B30+B31+B32+B33+B34+B35+B36+B37+B38+B41</f>
        <v>4129.2</v>
      </c>
      <c r="C29" s="20">
        <f>C30+C31+C32+C33+C34+C35+C36+C37+C38+C41</f>
        <v>1031.9</v>
      </c>
      <c r="D29" s="20">
        <f t="shared" si="0"/>
        <v>25</v>
      </c>
    </row>
    <row r="30" spans="1:4" ht="15">
      <c r="A30" s="7" t="s">
        <v>6</v>
      </c>
      <c r="B30" s="9">
        <v>3380.4</v>
      </c>
      <c r="C30" s="9">
        <v>845.1</v>
      </c>
      <c r="D30" s="9">
        <f t="shared" si="0"/>
        <v>25</v>
      </c>
    </row>
    <row r="31" spans="1:4" ht="15">
      <c r="A31" s="7" t="s">
        <v>7</v>
      </c>
      <c r="B31" s="9">
        <v>233.8</v>
      </c>
      <c r="C31" s="8">
        <v>58.5</v>
      </c>
      <c r="D31" s="9">
        <f t="shared" si="0"/>
        <v>25</v>
      </c>
    </row>
    <row r="32" spans="1:4" ht="13.5" hidden="1">
      <c r="A32" s="7" t="s">
        <v>8</v>
      </c>
      <c r="B32" s="72">
        <v>0</v>
      </c>
      <c r="C32" s="8">
        <v>0</v>
      </c>
      <c r="D32" s="21" t="e">
        <f t="shared" si="0"/>
        <v>#DIV/0!</v>
      </c>
    </row>
    <row r="33" spans="1:4" ht="15">
      <c r="A33" s="7" t="s">
        <v>32</v>
      </c>
      <c r="B33" s="9">
        <v>2</v>
      </c>
      <c r="C33" s="8">
        <v>0</v>
      </c>
      <c r="D33" s="21">
        <f t="shared" si="0"/>
        <v>0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52</v>
      </c>
      <c r="B35" s="9">
        <v>0</v>
      </c>
      <c r="C35" s="8">
        <v>0</v>
      </c>
      <c r="D35" s="21" t="e">
        <f t="shared" si="0"/>
        <v>#DIV/0!</v>
      </c>
    </row>
    <row r="36" spans="1:4" ht="15">
      <c r="A36" s="7" t="s">
        <v>53</v>
      </c>
      <c r="B36" s="9">
        <v>513</v>
      </c>
      <c r="C36" s="8">
        <v>128.3</v>
      </c>
      <c r="D36" s="21">
        <f t="shared" si="0"/>
        <v>25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5">
      <c r="A42" s="14" t="s">
        <v>10</v>
      </c>
      <c r="B42" s="64">
        <f>B19+B28+B29+B39+B40</f>
        <v>11006.9</v>
      </c>
      <c r="C42" s="20">
        <f>C19+C28+C29+C39+C40</f>
        <v>2341.5</v>
      </c>
      <c r="D42" s="20">
        <f t="shared" si="0"/>
        <v>21.3</v>
      </c>
    </row>
    <row r="43" spans="1:4" ht="15">
      <c r="A43" s="15" t="s">
        <v>12</v>
      </c>
      <c r="B43" s="24"/>
      <c r="C43" s="24"/>
      <c r="D43" s="9"/>
    </row>
    <row r="44" spans="1:5" s="27" customFormat="1" ht="14.25">
      <c r="A44" s="25" t="s">
        <v>13</v>
      </c>
      <c r="B44" s="26">
        <f>SUM(B45:B58)</f>
        <v>4163.7</v>
      </c>
      <c r="C44" s="26">
        <f>SUM(C45:C58)</f>
        <v>732.4</v>
      </c>
      <c r="D44" s="20">
        <f aca="true" t="shared" si="1" ref="D44:D141">C44/B44*100</f>
        <v>17.6</v>
      </c>
      <c r="E44" s="65">
        <f>C44/C121*100</f>
        <v>31.43</v>
      </c>
    </row>
    <row r="45" spans="1:5" ht="15">
      <c r="A45" s="7" t="s">
        <v>14</v>
      </c>
      <c r="B45" s="24">
        <f>743+1690</f>
        <v>2433</v>
      </c>
      <c r="C45" s="35">
        <f>164.6+352.6</f>
        <v>517.2</v>
      </c>
      <c r="D45" s="9">
        <f t="shared" si="1"/>
        <v>21.3</v>
      </c>
      <c r="E45" s="65"/>
    </row>
    <row r="46" spans="1:5" s="36" customFormat="1" ht="13.5" hidden="1">
      <c r="A46" s="28" t="s">
        <v>59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5">
      <c r="A47" s="7" t="s">
        <v>56</v>
      </c>
      <c r="B47" s="24">
        <f>225+506</f>
        <v>731</v>
      </c>
      <c r="C47" s="35">
        <f>25.2+90</f>
        <v>115.2</v>
      </c>
      <c r="D47" s="9">
        <f t="shared" si="1"/>
        <v>15.8</v>
      </c>
      <c r="E47" s="65"/>
    </row>
    <row r="48" spans="1:5" ht="15">
      <c r="A48" s="33" t="s">
        <v>61</v>
      </c>
      <c r="B48" s="24">
        <v>126.4</v>
      </c>
      <c r="C48" s="35">
        <v>29.9</v>
      </c>
      <c r="D48" s="9">
        <f t="shared" si="1"/>
        <v>23.7</v>
      </c>
      <c r="E48" s="65"/>
    </row>
    <row r="49" spans="1:5" ht="15">
      <c r="A49" s="33" t="s">
        <v>35</v>
      </c>
      <c r="B49" s="24">
        <v>60</v>
      </c>
      <c r="C49" s="24">
        <v>12.4</v>
      </c>
      <c r="D49" s="9">
        <f t="shared" si="1"/>
        <v>20.7</v>
      </c>
      <c r="E49" s="65"/>
    </row>
    <row r="50" spans="1:5" ht="15">
      <c r="A50" s="7" t="s">
        <v>15</v>
      </c>
      <c r="B50" s="24">
        <f>7.7+145+26.1</f>
        <v>178.8</v>
      </c>
      <c r="C50" s="24">
        <f>0.4+32.8+12.4</f>
        <v>45.6</v>
      </c>
      <c r="D50" s="9">
        <f t="shared" si="1"/>
        <v>25.5</v>
      </c>
      <c r="E50" s="65"/>
    </row>
    <row r="51" spans="1:5" ht="15">
      <c r="A51" s="7" t="s">
        <v>57</v>
      </c>
      <c r="B51" s="24">
        <v>9</v>
      </c>
      <c r="C51" s="35">
        <f>0</f>
        <v>0</v>
      </c>
      <c r="D51" s="9">
        <f t="shared" si="1"/>
        <v>0</v>
      </c>
      <c r="E51" s="65"/>
    </row>
    <row r="52" spans="1:5" ht="15">
      <c r="A52" s="33" t="s">
        <v>58</v>
      </c>
      <c r="B52" s="24">
        <f>85.4+102.5</f>
        <v>187.9</v>
      </c>
      <c r="C52" s="24">
        <f>6.8</f>
        <v>6.8</v>
      </c>
      <c r="D52" s="9">
        <f t="shared" si="1"/>
        <v>3.6</v>
      </c>
      <c r="E52" s="65"/>
    </row>
    <row r="53" spans="1:5" ht="15">
      <c r="A53" s="33" t="s">
        <v>85</v>
      </c>
      <c r="B53" s="24">
        <v>350</v>
      </c>
      <c r="C53" s="24">
        <v>0</v>
      </c>
      <c r="D53" s="9">
        <f t="shared" si="1"/>
        <v>0</v>
      </c>
      <c r="E53" s="65"/>
    </row>
    <row r="54" spans="1:5" ht="12.75" customHeight="1">
      <c r="A54" s="33" t="s">
        <v>87</v>
      </c>
      <c r="B54" s="24">
        <v>2.8</v>
      </c>
      <c r="C54" s="24">
        <v>2.3</v>
      </c>
      <c r="D54" s="9">
        <f t="shared" si="1"/>
        <v>82.1</v>
      </c>
      <c r="E54" s="65"/>
    </row>
    <row r="55" spans="1:5" s="36" customFormat="1" ht="15">
      <c r="A55" s="33" t="s">
        <v>86</v>
      </c>
      <c r="B55" s="35">
        <f>5+30+1</f>
        <v>36</v>
      </c>
      <c r="C55" s="35">
        <v>0</v>
      </c>
      <c r="D55" s="21">
        <f t="shared" si="1"/>
        <v>0</v>
      </c>
      <c r="E55" s="66"/>
    </row>
    <row r="56" spans="1:5" ht="13.5" hidden="1">
      <c r="A56" s="33" t="s">
        <v>51</v>
      </c>
      <c r="B56" s="24">
        <v>0</v>
      </c>
      <c r="C56" s="24">
        <v>0</v>
      </c>
      <c r="D56" s="9" t="e">
        <f t="shared" si="1"/>
        <v>#DIV/0!</v>
      </c>
      <c r="E56" s="65"/>
    </row>
    <row r="57" spans="1:5" ht="15">
      <c r="A57" s="33" t="s">
        <v>39</v>
      </c>
      <c r="B57" s="24">
        <f>45.8+2+1</f>
        <v>48.8</v>
      </c>
      <c r="C57" s="24">
        <v>3</v>
      </c>
      <c r="D57" s="21">
        <f t="shared" si="1"/>
        <v>6.1</v>
      </c>
      <c r="E57" s="65"/>
    </row>
    <row r="58" spans="1:5" ht="13.5" hidden="1">
      <c r="A58" s="28" t="s">
        <v>60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4.25">
      <c r="A59" s="25" t="s">
        <v>18</v>
      </c>
      <c r="B59" s="26">
        <f>SUM(B60:B66)</f>
        <v>233.8</v>
      </c>
      <c r="C59" s="26">
        <f>SUM(C60:C66)</f>
        <v>37.8</v>
      </c>
      <c r="D59" s="20">
        <f t="shared" si="1"/>
        <v>16.2</v>
      </c>
      <c r="E59" s="65">
        <f>C59/C121*100</f>
        <v>1.62</v>
      </c>
    </row>
    <row r="60" spans="1:5" ht="15">
      <c r="A60" s="7" t="s">
        <v>14</v>
      </c>
      <c r="B60" s="73">
        <v>174.45</v>
      </c>
      <c r="C60" s="24">
        <v>28.6</v>
      </c>
      <c r="D60" s="9">
        <f t="shared" si="1"/>
        <v>16.4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5">
      <c r="A62" s="7" t="s">
        <v>56</v>
      </c>
      <c r="B62" s="73">
        <v>52.85</v>
      </c>
      <c r="C62" s="24">
        <v>6.1</v>
      </c>
      <c r="D62" s="9">
        <f t="shared" si="1"/>
        <v>11.5</v>
      </c>
      <c r="E62" s="65"/>
    </row>
    <row r="63" spans="1:5" ht="13.5" customHeight="1">
      <c r="A63" s="7" t="s">
        <v>15</v>
      </c>
      <c r="B63" s="24">
        <v>6.5</v>
      </c>
      <c r="C63" s="24">
        <v>3.1</v>
      </c>
      <c r="D63" s="9">
        <f t="shared" si="1"/>
        <v>47.7</v>
      </c>
      <c r="E63" s="65"/>
    </row>
    <row r="64" spans="1:5" ht="13.5" customHeight="1" hidden="1">
      <c r="A64" s="28" t="s">
        <v>57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51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51.5</v>
      </c>
      <c r="C67" s="41">
        <f>SUM(C68:C74)</f>
        <v>9.5</v>
      </c>
      <c r="D67" s="20">
        <f t="shared" si="1"/>
        <v>18.4</v>
      </c>
      <c r="E67" s="65">
        <f>C67/C121*100</f>
        <v>0.41</v>
      </c>
    </row>
    <row r="68" spans="1:5" s="27" customFormat="1" ht="15">
      <c r="A68" s="7" t="s">
        <v>57</v>
      </c>
      <c r="B68" s="24">
        <v>26.6</v>
      </c>
      <c r="C68" s="24">
        <v>5</v>
      </c>
      <c r="D68" s="9">
        <f t="shared" si="1"/>
        <v>18.8</v>
      </c>
      <c r="E68" s="65"/>
    </row>
    <row r="69" spans="1:5" s="27" customFormat="1" ht="15">
      <c r="A69" s="33" t="s">
        <v>58</v>
      </c>
      <c r="B69" s="24">
        <f>7.9+1+14</f>
        <v>22.9</v>
      </c>
      <c r="C69" s="24">
        <f>4.5</f>
        <v>4.5</v>
      </c>
      <c r="D69" s="9">
        <f t="shared" si="1"/>
        <v>19.7</v>
      </c>
      <c r="E69" s="65"/>
    </row>
    <row r="70" spans="1:5" s="27" customFormat="1" ht="13.5" hidden="1">
      <c r="A70" s="25">
        <v>226</v>
      </c>
      <c r="B70" s="24">
        <v>0</v>
      </c>
      <c r="C70" s="24">
        <v>0</v>
      </c>
      <c r="D70" s="9" t="e">
        <f t="shared" si="1"/>
        <v>#DIV/0!</v>
      </c>
      <c r="E70" s="65"/>
    </row>
    <row r="71" spans="1:5" s="27" customFormat="1" ht="13.5" hidden="1">
      <c r="A71" s="25">
        <v>251</v>
      </c>
      <c r="B71" s="24">
        <v>0</v>
      </c>
      <c r="C71" s="24">
        <v>0</v>
      </c>
      <c r="D71" s="9" t="e">
        <f>C71/B71*100</f>
        <v>#DIV/0!</v>
      </c>
      <c r="E71" s="65"/>
    </row>
    <row r="72" spans="1:5" s="27" customFormat="1" ht="13.5" hidden="1">
      <c r="A72" s="25">
        <v>290</v>
      </c>
      <c r="B72" s="24">
        <v>0</v>
      </c>
      <c r="C72" s="24">
        <v>0</v>
      </c>
      <c r="D72" s="9" t="e">
        <f t="shared" si="1"/>
        <v>#DIV/0!</v>
      </c>
      <c r="E72" s="65"/>
    </row>
    <row r="73" spans="1:5" s="27" customFormat="1" ht="13.5" hidden="1">
      <c r="A73" s="25">
        <v>310</v>
      </c>
      <c r="B73" s="24">
        <f>0</f>
        <v>0</v>
      </c>
      <c r="C73" s="24">
        <v>0</v>
      </c>
      <c r="D73" s="9"/>
      <c r="E73" s="65"/>
    </row>
    <row r="74" spans="1:5" s="27" customFormat="1" ht="15">
      <c r="A74" s="33" t="s">
        <v>39</v>
      </c>
      <c r="B74" s="24">
        <f>1+1</f>
        <v>2</v>
      </c>
      <c r="C74" s="24">
        <v>0</v>
      </c>
      <c r="D74" s="9">
        <f t="shared" si="1"/>
        <v>0</v>
      </c>
      <c r="E74" s="65"/>
    </row>
    <row r="75" spans="1:5" s="27" customFormat="1" ht="13.5">
      <c r="A75" s="25" t="s">
        <v>22</v>
      </c>
      <c r="B75" s="26">
        <f>SUM(B76:B79)</f>
        <v>1080</v>
      </c>
      <c r="C75" s="26">
        <f>SUM(C76:C79)</f>
        <v>280.5</v>
      </c>
      <c r="D75" s="20">
        <f t="shared" si="1"/>
        <v>26</v>
      </c>
      <c r="E75" s="65">
        <f>C75/C121*100</f>
        <v>12.04</v>
      </c>
    </row>
    <row r="76" spans="1:5" s="27" customFormat="1" ht="13.5">
      <c r="A76" s="7" t="s">
        <v>57</v>
      </c>
      <c r="B76" s="24">
        <v>800</v>
      </c>
      <c r="C76" s="24">
        <v>190.2</v>
      </c>
      <c r="D76" s="9">
        <f t="shared" si="1"/>
        <v>23.8</v>
      </c>
      <c r="E76" s="65"/>
    </row>
    <row r="77" spans="1:5" s="27" customFormat="1" ht="13.5">
      <c r="A77" s="33" t="s">
        <v>69</v>
      </c>
      <c r="B77" s="24">
        <v>200</v>
      </c>
      <c r="C77" s="24">
        <v>90.3</v>
      </c>
      <c r="D77" s="9">
        <f t="shared" si="1"/>
        <v>45.2</v>
      </c>
      <c r="E77" s="65"/>
    </row>
    <row r="78" spans="1:5" ht="13.5">
      <c r="A78" s="33" t="s">
        <v>39</v>
      </c>
      <c r="B78" s="24">
        <v>80</v>
      </c>
      <c r="C78" s="24">
        <v>0</v>
      </c>
      <c r="D78" s="9">
        <f t="shared" si="1"/>
        <v>0</v>
      </c>
      <c r="E78" s="67"/>
    </row>
    <row r="79" spans="1:5" ht="13.5">
      <c r="A79" s="71" t="s">
        <v>73</v>
      </c>
      <c r="B79" s="24"/>
      <c r="C79" s="24"/>
      <c r="D79" s="9"/>
      <c r="E79" s="67"/>
    </row>
    <row r="80" spans="1:5" s="27" customFormat="1" ht="13.5">
      <c r="A80" s="25" t="s">
        <v>72</v>
      </c>
      <c r="B80" s="26">
        <f>SUM(B81:B86)</f>
        <v>1087</v>
      </c>
      <c r="C80" s="26">
        <f>SUM(C81:C86)</f>
        <v>256</v>
      </c>
      <c r="D80" s="20">
        <f t="shared" si="1"/>
        <v>23.6</v>
      </c>
      <c r="E80" s="65">
        <f>C80/C121*100</f>
        <v>10.99</v>
      </c>
    </row>
    <row r="81" spans="1:5" ht="13.5">
      <c r="A81" s="33" t="s">
        <v>15</v>
      </c>
      <c r="B81" s="24">
        <v>111</v>
      </c>
      <c r="C81" s="24">
        <v>77.1</v>
      </c>
      <c r="D81" s="9">
        <f t="shared" si="1"/>
        <v>69.5</v>
      </c>
      <c r="E81" s="65"/>
    </row>
    <row r="82" spans="1:5" ht="13.5">
      <c r="A82" s="7" t="s">
        <v>57</v>
      </c>
      <c r="B82" s="24">
        <v>970</v>
      </c>
      <c r="C82" s="24">
        <v>176.4</v>
      </c>
      <c r="D82" s="9">
        <f t="shared" si="1"/>
        <v>18.2</v>
      </c>
      <c r="E82" s="65"/>
    </row>
    <row r="83" spans="1:5" ht="13.5" hidden="1">
      <c r="A83" s="33" t="s">
        <v>58</v>
      </c>
      <c r="B83" s="24">
        <v>0</v>
      </c>
      <c r="C83" s="24">
        <v>0</v>
      </c>
      <c r="D83" s="9" t="e">
        <f t="shared" si="1"/>
        <v>#DIV/0!</v>
      </c>
      <c r="E83" s="65"/>
    </row>
    <row r="84" spans="1:5" ht="15.75" customHeight="1">
      <c r="A84" s="33" t="s">
        <v>70</v>
      </c>
      <c r="B84" s="24">
        <v>6</v>
      </c>
      <c r="C84" s="24">
        <v>2.5</v>
      </c>
      <c r="D84" s="9">
        <f t="shared" si="1"/>
        <v>41.7</v>
      </c>
      <c r="E84" s="65"/>
    </row>
    <row r="85" spans="1:5" ht="13.5" hidden="1">
      <c r="A85" s="28" t="s">
        <v>51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71</v>
      </c>
      <c r="B87" s="41">
        <f>SUM(B88:B96)</f>
        <v>340.8</v>
      </c>
      <c r="C87" s="41">
        <f>SUM(C88:C96)</f>
        <v>41.6</v>
      </c>
      <c r="D87" s="20">
        <f t="shared" si="1"/>
        <v>12.2</v>
      </c>
      <c r="E87" s="65">
        <f>C87/C121*100</f>
        <v>1.79</v>
      </c>
    </row>
    <row r="88" spans="1:5" s="36" customFormat="1" ht="13.5" hidden="1">
      <c r="A88" s="33" t="s">
        <v>74</v>
      </c>
      <c r="B88" s="35">
        <v>0</v>
      </c>
      <c r="C88" s="35">
        <v>0</v>
      </c>
      <c r="D88" s="9" t="e">
        <f t="shared" si="1"/>
        <v>#DIV/0!</v>
      </c>
      <c r="E88" s="65"/>
    </row>
    <row r="89" spans="1:5" s="36" customFormat="1" ht="13.5">
      <c r="A89" s="7" t="s">
        <v>75</v>
      </c>
      <c r="B89" s="35">
        <v>60</v>
      </c>
      <c r="C89" s="35">
        <v>37.1</v>
      </c>
      <c r="D89" s="9">
        <f t="shared" si="1"/>
        <v>61.8</v>
      </c>
      <c r="E89" s="65"/>
    </row>
    <row r="90" spans="1:5" s="36" customFormat="1" ht="13.5">
      <c r="A90" s="7" t="s">
        <v>76</v>
      </c>
      <c r="B90" s="35">
        <v>2</v>
      </c>
      <c r="C90" s="35"/>
      <c r="D90" s="9">
        <f t="shared" si="1"/>
        <v>0</v>
      </c>
      <c r="E90" s="65"/>
    </row>
    <row r="91" spans="1:5" s="36" customFormat="1" ht="13.5">
      <c r="A91" s="7" t="s">
        <v>77</v>
      </c>
      <c r="B91" s="35">
        <v>100</v>
      </c>
      <c r="C91" s="35">
        <v>0</v>
      </c>
      <c r="D91" s="9">
        <f t="shared" si="1"/>
        <v>0</v>
      </c>
      <c r="E91" s="65"/>
    </row>
    <row r="92" spans="1:5" s="36" customFormat="1" ht="13.5">
      <c r="A92" s="7" t="s">
        <v>78</v>
      </c>
      <c r="B92" s="35">
        <v>150</v>
      </c>
      <c r="C92" s="35">
        <v>0</v>
      </c>
      <c r="D92" s="9">
        <f t="shared" si="1"/>
        <v>0</v>
      </c>
      <c r="E92" s="65"/>
    </row>
    <row r="93" spans="1:5" s="36" customFormat="1" ht="13.5">
      <c r="A93" s="7" t="s">
        <v>39</v>
      </c>
      <c r="B93" s="35">
        <v>6.8</v>
      </c>
      <c r="C93" s="35">
        <v>0</v>
      </c>
      <c r="D93" s="9">
        <f t="shared" si="1"/>
        <v>0</v>
      </c>
      <c r="E93" s="65"/>
    </row>
    <row r="94" spans="1:5" s="36" customFormat="1" ht="13.5">
      <c r="A94" s="33" t="s">
        <v>88</v>
      </c>
      <c r="B94" s="35">
        <f>20+2.025</f>
        <v>22</v>
      </c>
      <c r="C94" s="35">
        <f>4+0.5</f>
        <v>4.5</v>
      </c>
      <c r="D94" s="9">
        <f t="shared" si="1"/>
        <v>20.5</v>
      </c>
      <c r="E94" s="65"/>
    </row>
    <row r="95" spans="1:5" s="36" customFormat="1" ht="13.5" hidden="1">
      <c r="A95" s="33" t="s">
        <v>51</v>
      </c>
      <c r="B95" s="35"/>
      <c r="C95" s="35"/>
      <c r="D95" s="9" t="e">
        <f t="shared" si="1"/>
        <v>#DIV/0!</v>
      </c>
      <c r="E95" s="65"/>
    </row>
    <row r="96" spans="1:5" s="36" customFormat="1" ht="13.5" hidden="1">
      <c r="A96" s="33" t="s">
        <v>39</v>
      </c>
      <c r="B96" s="35"/>
      <c r="C96" s="35"/>
      <c r="D96" s="9" t="e">
        <f t="shared" si="1"/>
        <v>#DIV/0!</v>
      </c>
      <c r="E96" s="65"/>
    </row>
    <row r="97" spans="1:5" s="27" customFormat="1" ht="13.5">
      <c r="A97" s="25" t="s">
        <v>68</v>
      </c>
      <c r="B97" s="26">
        <f>B98</f>
        <v>1</v>
      </c>
      <c r="C97" s="26">
        <f>SUM(C98)</f>
        <v>0</v>
      </c>
      <c r="D97" s="9">
        <f t="shared" si="1"/>
        <v>0</v>
      </c>
      <c r="E97" s="65"/>
    </row>
    <row r="98" spans="1:5" ht="13.5">
      <c r="A98" s="33" t="s">
        <v>39</v>
      </c>
      <c r="B98" s="24">
        <v>1</v>
      </c>
      <c r="C98" s="24">
        <v>0</v>
      </c>
      <c r="D98" s="9">
        <f t="shared" si="1"/>
        <v>0</v>
      </c>
      <c r="E98" s="65"/>
    </row>
    <row r="99" spans="1:5" s="27" customFormat="1" ht="13.5">
      <c r="A99" s="37" t="s">
        <v>65</v>
      </c>
      <c r="B99" s="30">
        <f>SUM(B100:B112)</f>
        <v>4469</v>
      </c>
      <c r="C99" s="30">
        <f>SUM(C100:C112)</f>
        <v>955.9</v>
      </c>
      <c r="D99" s="31">
        <f t="shared" si="1"/>
        <v>21.4</v>
      </c>
      <c r="E99" s="65">
        <f>C99/C121*100</f>
        <v>41.02</v>
      </c>
    </row>
    <row r="100" spans="1:5" ht="15" customHeight="1" hidden="1">
      <c r="A100" s="28" t="s">
        <v>14</v>
      </c>
      <c r="B100" s="24"/>
      <c r="C100" s="24"/>
      <c r="D100" s="9" t="e">
        <f t="shared" si="1"/>
        <v>#DIV/0!</v>
      </c>
      <c r="E100" s="65"/>
    </row>
    <row r="101" spans="1:5" ht="13.5" hidden="1">
      <c r="A101" s="28" t="s">
        <v>89</v>
      </c>
      <c r="B101" s="24">
        <v>50</v>
      </c>
      <c r="C101" s="24">
        <v>9.1</v>
      </c>
      <c r="D101" s="9">
        <f t="shared" si="1"/>
        <v>18.2</v>
      </c>
      <c r="E101" s="65"/>
    </row>
    <row r="102" spans="1:5" ht="13.5" hidden="1">
      <c r="A102" s="28" t="s">
        <v>34</v>
      </c>
      <c r="B102" s="24"/>
      <c r="C102" s="24"/>
      <c r="D102" s="9" t="e">
        <f t="shared" si="1"/>
        <v>#DIV/0!</v>
      </c>
      <c r="E102" s="65"/>
    </row>
    <row r="103" spans="1:5" ht="13.5" hidden="1">
      <c r="A103" s="28" t="s">
        <v>35</v>
      </c>
      <c r="B103" s="24"/>
      <c r="C103" s="24"/>
      <c r="D103" s="9" t="e">
        <f t="shared" si="1"/>
        <v>#DIV/0!</v>
      </c>
      <c r="E103" s="65"/>
    </row>
    <row r="104" spans="1:5" ht="13.5" hidden="1">
      <c r="A104" s="28" t="s">
        <v>36</v>
      </c>
      <c r="B104" s="24"/>
      <c r="C104" s="24"/>
      <c r="D104" s="9" t="e">
        <f t="shared" si="1"/>
        <v>#DIV/0!</v>
      </c>
      <c r="E104" s="65"/>
    </row>
    <row r="105" spans="1:5" ht="13.5" hidden="1">
      <c r="A105" s="28" t="s">
        <v>15</v>
      </c>
      <c r="B105" s="24"/>
      <c r="C105" s="24"/>
      <c r="D105" s="9" t="e">
        <f t="shared" si="1"/>
        <v>#DIV/0!</v>
      </c>
      <c r="E105" s="65"/>
    </row>
    <row r="106" spans="1:5" ht="13.5" hidden="1">
      <c r="A106" s="28" t="s">
        <v>57</v>
      </c>
      <c r="B106" s="24"/>
      <c r="C106" s="24"/>
      <c r="D106" s="9" t="e">
        <f t="shared" si="1"/>
        <v>#DIV/0!</v>
      </c>
      <c r="E106" s="65"/>
    </row>
    <row r="107" spans="1:5" ht="13.5" hidden="1">
      <c r="A107" s="28" t="s">
        <v>58</v>
      </c>
      <c r="B107" s="24"/>
      <c r="C107" s="24"/>
      <c r="D107" s="9" t="e">
        <f t="shared" si="1"/>
        <v>#DIV/0!</v>
      </c>
      <c r="E107" s="65"/>
    </row>
    <row r="108" spans="1:5" ht="13.5" hidden="1">
      <c r="A108" s="28" t="s">
        <v>40</v>
      </c>
      <c r="B108" s="24">
        <f>3882+513</f>
        <v>4395</v>
      </c>
      <c r="C108" s="24">
        <f>818.6+128.2</f>
        <v>946.8</v>
      </c>
      <c r="D108" s="9"/>
      <c r="E108" s="65"/>
    </row>
    <row r="109" spans="1:5" ht="13.5" hidden="1">
      <c r="A109" s="28" t="s">
        <v>37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90</v>
      </c>
      <c r="B110" s="24">
        <v>24</v>
      </c>
      <c r="C110" s="24"/>
      <c r="D110" s="9">
        <f t="shared" si="1"/>
        <v>0</v>
      </c>
      <c r="E110" s="65"/>
    </row>
    <row r="111" spans="1:5" ht="13.5" hidden="1">
      <c r="A111" s="28" t="s">
        <v>16</v>
      </c>
      <c r="B111" s="24"/>
      <c r="C111" s="24"/>
      <c r="D111" s="9" t="e">
        <f t="shared" si="1"/>
        <v>#DIV/0!</v>
      </c>
      <c r="E111" s="65"/>
    </row>
    <row r="112" spans="1:5" ht="13.5" hidden="1">
      <c r="A112" s="28" t="s">
        <v>39</v>
      </c>
      <c r="B112" s="24">
        <v>0</v>
      </c>
      <c r="C112" s="24"/>
      <c r="D112" s="9" t="e">
        <f t="shared" si="1"/>
        <v>#DIV/0!</v>
      </c>
      <c r="E112" s="65"/>
    </row>
    <row r="113" spans="1:5" s="27" customFormat="1" ht="13.5">
      <c r="A113" s="25" t="s">
        <v>66</v>
      </c>
      <c r="B113" s="26">
        <f>B114+B115</f>
        <v>3</v>
      </c>
      <c r="C113" s="26">
        <f>C114+C115</f>
        <v>0</v>
      </c>
      <c r="D113" s="29">
        <f t="shared" si="1"/>
        <v>0</v>
      </c>
      <c r="E113" s="65"/>
    </row>
    <row r="114" spans="1:5" s="27" customFormat="1" ht="13.5" hidden="1">
      <c r="A114" s="25">
        <v>222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s="27" customFormat="1" ht="13.5">
      <c r="A115" s="33" t="s">
        <v>39</v>
      </c>
      <c r="B115" s="24">
        <v>3</v>
      </c>
      <c r="C115" s="24">
        <v>0</v>
      </c>
      <c r="D115" s="21">
        <f t="shared" si="1"/>
        <v>0</v>
      </c>
      <c r="E115" s="65"/>
    </row>
    <row r="116" spans="1:5" ht="13.5">
      <c r="A116" s="25" t="s">
        <v>67</v>
      </c>
      <c r="B116" s="26">
        <f>B117+B118+B119+B120</f>
        <v>74</v>
      </c>
      <c r="C116" s="26">
        <f>C117+C118+C119+C120</f>
        <v>16.7</v>
      </c>
      <c r="D116" s="29">
        <f t="shared" si="1"/>
        <v>22.6</v>
      </c>
      <c r="E116" s="65">
        <f>C116/C121*100</f>
        <v>0.72</v>
      </c>
    </row>
    <row r="117" spans="1:5" ht="13.5">
      <c r="A117" s="7" t="s">
        <v>54</v>
      </c>
      <c r="B117" s="24">
        <v>74</v>
      </c>
      <c r="C117" s="24">
        <v>16.7</v>
      </c>
      <c r="D117" s="29">
        <f t="shared" si="1"/>
        <v>22.6</v>
      </c>
      <c r="E117" s="68"/>
    </row>
    <row r="118" spans="1:5" ht="13.5" hidden="1">
      <c r="A118" s="7" t="s">
        <v>26</v>
      </c>
      <c r="B118" s="24"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222</v>
      </c>
      <c r="B119" s="24">
        <f>0</f>
        <v>0</v>
      </c>
      <c r="C119" s="24">
        <v>0</v>
      </c>
      <c r="D119" s="9" t="e">
        <f t="shared" si="1"/>
        <v>#DIV/0!</v>
      </c>
      <c r="E119" s="68"/>
    </row>
    <row r="120" spans="1:5" ht="13.5" hidden="1">
      <c r="A120" s="7">
        <v>340</v>
      </c>
      <c r="B120" s="24">
        <v>0</v>
      </c>
      <c r="C120" s="24">
        <v>0</v>
      </c>
      <c r="D120" s="9" t="e">
        <f t="shared" si="1"/>
        <v>#DIV/0!</v>
      </c>
      <c r="E120" s="68"/>
    </row>
    <row r="121" spans="1:5" ht="13.5">
      <c r="A121" s="14" t="s">
        <v>19</v>
      </c>
      <c r="B121" s="26">
        <f>B44+B59+B67+B75+B80+B97+B99+B113+B116+B118+B87</f>
        <v>11503.8</v>
      </c>
      <c r="C121" s="26">
        <f>C44+C59+C67+C75+C80+C97+C99+C113+C116+C118+C87</f>
        <v>2330.4</v>
      </c>
      <c r="D121" s="20">
        <f t="shared" si="1"/>
        <v>20.3</v>
      </c>
      <c r="E121" s="67">
        <f>SUM(E44:E116)</f>
        <v>100.02</v>
      </c>
    </row>
    <row r="122" spans="1:4" ht="13.5">
      <c r="A122" s="16" t="s">
        <v>20</v>
      </c>
      <c r="B122" s="32"/>
      <c r="C122" s="32"/>
      <c r="D122" s="9"/>
    </row>
    <row r="123" spans="1:4" ht="13.5">
      <c r="A123" s="7" t="s">
        <v>14</v>
      </c>
      <c r="B123" s="24">
        <f>B45+B60+B100</f>
        <v>2607.5</v>
      </c>
      <c r="C123" s="24">
        <f>C45+C60+C100</f>
        <v>545.8</v>
      </c>
      <c r="D123" s="9">
        <f t="shared" si="1"/>
        <v>20.9</v>
      </c>
    </row>
    <row r="124" spans="1:4" s="44" customFormat="1" ht="13.5" customHeight="1" hidden="1">
      <c r="A124" s="28" t="s">
        <v>59</v>
      </c>
      <c r="B124" s="42">
        <f>B46+B61</f>
        <v>0</v>
      </c>
      <c r="C124" s="42">
        <f>C46+C61</f>
        <v>0</v>
      </c>
      <c r="D124" s="43" t="e">
        <f t="shared" si="1"/>
        <v>#DIV/0!</v>
      </c>
    </row>
    <row r="125" spans="1:4" ht="13.5" customHeight="1">
      <c r="A125" s="7" t="s">
        <v>56</v>
      </c>
      <c r="B125" s="24">
        <f>B47+B62+B102</f>
        <v>783.9</v>
      </c>
      <c r="C125" s="24">
        <f>C47+C62+C102</f>
        <v>121.3</v>
      </c>
      <c r="D125" s="9">
        <f t="shared" si="1"/>
        <v>15.5</v>
      </c>
    </row>
    <row r="126" spans="1:4" ht="13.5" customHeight="1">
      <c r="A126" s="33" t="s">
        <v>61</v>
      </c>
      <c r="B126" s="24">
        <f>B48+B101</f>
        <v>176.4</v>
      </c>
      <c r="C126" s="24">
        <f>C48+C101</f>
        <v>39</v>
      </c>
      <c r="D126" s="9"/>
    </row>
    <row r="127" spans="1:4" ht="13.5" customHeight="1">
      <c r="A127" s="33" t="s">
        <v>35</v>
      </c>
      <c r="B127" s="24">
        <f>B49+B103</f>
        <v>60</v>
      </c>
      <c r="C127" s="24">
        <f>C49+C103</f>
        <v>12.4</v>
      </c>
      <c r="D127" s="9">
        <f t="shared" si="1"/>
        <v>20.7</v>
      </c>
    </row>
    <row r="128" spans="1:4" ht="13.5" customHeight="1" hidden="1">
      <c r="A128" s="28" t="s">
        <v>36</v>
      </c>
      <c r="B128" s="24" t="e">
        <f>B50+#REF!+B68+B104+B119+B114</f>
        <v>#REF!</v>
      </c>
      <c r="C128" s="24" t="e">
        <f>C50+#REF!+C68+C104+C119+C114</f>
        <v>#REF!</v>
      </c>
      <c r="D128" s="9" t="e">
        <f t="shared" si="1"/>
        <v>#REF!</v>
      </c>
    </row>
    <row r="129" spans="1:4" ht="13.5" customHeight="1">
      <c r="A129" s="7" t="s">
        <v>15</v>
      </c>
      <c r="B129" s="24">
        <f>B105+B81+B63+B51</f>
        <v>126.5</v>
      </c>
      <c r="C129" s="24">
        <f>C105+C81+C63+C51</f>
        <v>80.2</v>
      </c>
      <c r="D129" s="9">
        <f t="shared" si="1"/>
        <v>63.4</v>
      </c>
    </row>
    <row r="130" spans="1:4" ht="13.5" customHeight="1">
      <c r="A130" s="7" t="s">
        <v>57</v>
      </c>
      <c r="B130" s="24">
        <f>B106+B92+B91+B89+B82+B64+B52</f>
        <v>1467.9</v>
      </c>
      <c r="C130" s="24">
        <f>C106+C92+C91+C89+C82+C64+C52</f>
        <v>220.3</v>
      </c>
      <c r="D130" s="9">
        <f t="shared" si="1"/>
        <v>15</v>
      </c>
    </row>
    <row r="131" spans="1:4" ht="13.5" customHeight="1">
      <c r="A131" s="33" t="s">
        <v>58</v>
      </c>
      <c r="B131" s="24">
        <f>B110+B98+B94+B88+B84+B83+B53+B70</f>
        <v>403</v>
      </c>
      <c r="C131" s="24">
        <f>C110+C98+C94+C88+C84+C83+C53+C70</f>
        <v>7</v>
      </c>
      <c r="D131" s="9">
        <f t="shared" si="1"/>
        <v>1.7</v>
      </c>
    </row>
    <row r="132" spans="1:4" ht="27.75">
      <c r="A132" s="34" t="s">
        <v>41</v>
      </c>
      <c r="B132" s="39">
        <f>B99</f>
        <v>4469</v>
      </c>
      <c r="C132" s="39">
        <f>C99</f>
        <v>955.9</v>
      </c>
      <c r="D132" s="12">
        <f t="shared" si="1"/>
        <v>21.4</v>
      </c>
    </row>
    <row r="133" spans="1:4" ht="13.5" customHeight="1" hidden="1">
      <c r="A133" s="33" t="s">
        <v>64</v>
      </c>
      <c r="B133" s="24">
        <f>B54+B71+B109</f>
        <v>2.8</v>
      </c>
      <c r="C133" s="24">
        <f>C54+C71+C109</f>
        <v>2.3</v>
      </c>
      <c r="D133" s="9">
        <f t="shared" si="1"/>
        <v>82.1</v>
      </c>
    </row>
    <row r="134" spans="1:4" ht="13.5" customHeight="1" hidden="1">
      <c r="A134" s="28" t="s">
        <v>38</v>
      </c>
      <c r="B134" s="24" t="e">
        <f>B55+#REF!+B72+B84+B110</f>
        <v>#REF!</v>
      </c>
      <c r="C134" s="24" t="e">
        <f>C55+#REF!+C72+C84+C110</f>
        <v>#REF!</v>
      </c>
      <c r="D134" s="9" t="e">
        <f t="shared" si="1"/>
        <v>#REF!</v>
      </c>
    </row>
    <row r="135" spans="1:4" ht="13.5" customHeight="1" hidden="1">
      <c r="A135" s="33" t="s">
        <v>51</v>
      </c>
      <c r="B135" s="24">
        <f>B56+B65+B73+B85+B111</f>
        <v>0</v>
      </c>
      <c r="C135" s="24">
        <f>C56+C65+C73+C85+C111</f>
        <v>0</v>
      </c>
      <c r="D135" s="9" t="e">
        <f t="shared" si="1"/>
        <v>#DIV/0!</v>
      </c>
    </row>
    <row r="136" spans="1:4" ht="13.5" customHeight="1">
      <c r="A136" s="33" t="s">
        <v>39</v>
      </c>
      <c r="B136" s="24">
        <f>B112+B115+B96+B86+B78+B74+B66+B57</f>
        <v>133.8</v>
      </c>
      <c r="C136" s="24">
        <f>C112+C115+C96+C86+C78+C74+C66+C57</f>
        <v>3</v>
      </c>
      <c r="D136" s="9">
        <f t="shared" si="1"/>
        <v>2.2</v>
      </c>
    </row>
    <row r="137" spans="1:4" ht="13.5" customHeight="1" hidden="1">
      <c r="A137" s="28" t="s">
        <v>60</v>
      </c>
      <c r="B137" s="24" t="e">
        <f>B58+#REF!</f>
        <v>#REF!</v>
      </c>
      <c r="C137" s="24" t="e">
        <f>C58+#REF!</f>
        <v>#REF!</v>
      </c>
      <c r="D137" s="9" t="e">
        <f t="shared" si="1"/>
        <v>#REF!</v>
      </c>
    </row>
    <row r="138" spans="1:4" ht="25.5" customHeight="1">
      <c r="A138" s="34" t="s">
        <v>55</v>
      </c>
      <c r="B138" s="24">
        <f>B117</f>
        <v>74</v>
      </c>
      <c r="C138" s="24">
        <f>C117</f>
        <v>16.7</v>
      </c>
      <c r="D138" s="9"/>
    </row>
    <row r="139" spans="1:4" ht="13.5" customHeight="1">
      <c r="A139" s="7" t="s">
        <v>27</v>
      </c>
      <c r="B139" s="8">
        <v>4</v>
      </c>
      <c r="C139" s="8">
        <v>4</v>
      </c>
      <c r="D139" s="9">
        <f t="shared" si="1"/>
        <v>100</v>
      </c>
    </row>
    <row r="140" spans="1:4" ht="13.5" customHeight="1">
      <c r="A140" s="7" t="s">
        <v>28</v>
      </c>
      <c r="B140" s="8">
        <v>1.4</v>
      </c>
      <c r="C140" s="8">
        <v>1.4</v>
      </c>
      <c r="D140" s="9">
        <f t="shared" si="1"/>
        <v>100</v>
      </c>
    </row>
    <row r="141" spans="1:4" ht="13.5" customHeight="1">
      <c r="A141" s="7" t="s">
        <v>29</v>
      </c>
      <c r="B141" s="8">
        <v>5</v>
      </c>
      <c r="C141" s="8">
        <v>5</v>
      </c>
      <c r="D141" s="9">
        <f t="shared" si="1"/>
        <v>100</v>
      </c>
    </row>
    <row r="143" spans="1:4" ht="13.5">
      <c r="A143" s="74" t="s">
        <v>91</v>
      </c>
      <c r="B143" s="74"/>
      <c r="C143" s="74"/>
      <c r="D143" s="74"/>
    </row>
  </sheetData>
  <sheetProtection/>
  <mergeCells count="3">
    <mergeCell ref="A8:D8"/>
    <mergeCell ref="A9:D9"/>
    <mergeCell ref="A143:D14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8" r:id="rId3"/>
  <rowBreaks count="1" manualBreakCount="1">
    <brk id="4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5"/>
      <c r="B1" s="75"/>
      <c r="C1" s="75"/>
      <c r="D1" s="75"/>
    </row>
    <row r="2" spans="1:4" ht="13.5">
      <c r="A2" s="75"/>
      <c r="B2" s="75"/>
      <c r="C2" s="75"/>
      <c r="D2" s="75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5"/>
      <c r="B67" s="75"/>
      <c r="C67" s="75"/>
      <c r="D67" s="75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2023-09-07T11:37:08Z</dcterms:modified>
  <cp:category/>
  <cp:version/>
  <cp:contentType/>
  <cp:contentStatus/>
</cp:coreProperties>
</file>